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5" i="4" l="1"/>
  <c r="W25" i="4"/>
  <c r="L25" i="4"/>
  <c r="N25" i="4"/>
  <c r="O25" i="4"/>
  <c r="Q25" i="4"/>
  <c r="R25" i="4"/>
  <c r="T25" i="4"/>
  <c r="H25" i="4"/>
  <c r="E25" i="4"/>
  <c r="M21" i="5"/>
  <c r="M13" i="5"/>
  <c r="C23" i="3"/>
  <c r="G23" i="3" l="1"/>
  <c r="G22" i="3"/>
  <c r="C22" i="3"/>
  <c r="G21" i="3"/>
  <c r="F21" i="3"/>
  <c r="C21" i="3"/>
  <c r="G19" i="3"/>
  <c r="C19" i="3"/>
  <c r="G18" i="3"/>
  <c r="C18" i="3"/>
  <c r="G17" i="3"/>
  <c r="C17" i="3"/>
  <c r="B43" i="4" l="1"/>
  <c r="D43" i="4" s="1"/>
  <c r="C43" i="4"/>
  <c r="B44" i="4"/>
  <c r="D44" i="4" s="1"/>
  <c r="C44" i="4"/>
  <c r="B45" i="4"/>
  <c r="C45" i="4"/>
  <c r="B46" i="4"/>
  <c r="D46" i="4" s="1"/>
  <c r="C46" i="4"/>
  <c r="B47" i="4"/>
  <c r="D47" i="4" s="1"/>
  <c r="C47" i="4"/>
  <c r="B48" i="4"/>
  <c r="D48" i="4" s="1"/>
  <c r="C48" i="4"/>
  <c r="B49" i="4"/>
  <c r="C49" i="4"/>
  <c r="B54" i="4"/>
  <c r="D54" i="4" s="1"/>
  <c r="C54" i="4"/>
  <c r="B55" i="4"/>
  <c r="C55" i="4"/>
  <c r="B56" i="4"/>
  <c r="C56" i="4"/>
  <c r="D56" i="4" s="1"/>
  <c r="B57" i="4"/>
  <c r="C57" i="4"/>
  <c r="B58" i="4"/>
  <c r="C58" i="4"/>
  <c r="D58" i="4"/>
  <c r="B59" i="4"/>
  <c r="C59" i="4"/>
  <c r="D59" i="4" s="1"/>
  <c r="D55" i="4" l="1"/>
  <c r="D45" i="4"/>
  <c r="D57" i="4"/>
  <c r="M17" i="5"/>
  <c r="M9" i="5"/>
  <c r="B7" i="4" l="1"/>
  <c r="A52" i="4"/>
  <c r="A41" i="4"/>
  <c r="B13" i="3"/>
  <c r="C60" i="4" l="1"/>
  <c r="N6" i="4"/>
  <c r="B60" i="4"/>
  <c r="N5" i="3"/>
  <c r="D49" i="4" l="1"/>
  <c r="G1" i="5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K6" i="4"/>
  <c r="Q6" i="4"/>
  <c r="T6" i="4"/>
  <c r="W6" i="4"/>
  <c r="E6" i="4"/>
  <c r="Q5" i="4"/>
  <c r="T5" i="4"/>
  <c r="W5" i="4"/>
  <c r="E5" i="4"/>
  <c r="E7" i="4" l="1"/>
  <c r="K25" i="4"/>
  <c r="V7" i="4"/>
  <c r="W7" i="4"/>
  <c r="T7" i="4"/>
  <c r="Q7" i="4"/>
  <c r="S7" i="4"/>
  <c r="D7" i="4"/>
  <c r="D8" i="4" s="1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<sst xmlns="http://schemas.openxmlformats.org/spreadsheetml/2006/main" count="102" uniqueCount="48">
  <si>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</si>
  <si>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</si>
  <si>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</si>
  <si>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</si>
  <si>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</si>
  <si>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</si>
  <si>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</si>
  <si>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</si>
  <si>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</si>
  <si>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</si>
  <si>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</si>
  <si>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</si>
  <si>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</si>
  <si>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</si>
  <si>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</si>
  <si>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</si>
  <si>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</si>
  <si>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</si>
  <si>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</si>
  <si>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</si>
  <si>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</si>
  <si>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</si>
  <si>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</si>
  <si>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</si>
  <si>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</si>
  <si>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</si>
  <si>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</si>
  <si>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</si>
  <si>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</si>
  <si>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</si>
  <si>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</si>
  <si>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</si>
  <si>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</si>
  <si>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</si>
  <si>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</si>
  <si>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</si>
  <si>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Jan</t>
  </si>
  <si>
    <t>FEB</t>
  </si>
  <si>
    <t>Current Year (2020/2021)</t>
  </si>
  <si>
    <t>Prior Year (2019/2020)</t>
  </si>
  <si>
    <t>Feb</t>
  </si>
  <si>
    <t>March</t>
  </si>
  <si>
    <t>April</t>
  </si>
  <si>
    <t>***</t>
  </si>
  <si>
    <t>May</t>
  </si>
  <si>
    <t>June</t>
  </si>
  <si>
    <t>July</t>
  </si>
  <si>
    <t xml:space="preserve">April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</si>
</sst>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2975165</c:v>
                </c:pt>
                <c:pt idx="1">
                  <c:v>2739688</c:v>
                </c:pt>
                <c:pt idx="2">
                  <c:v>2538769</c:v>
                </c:pt>
                <c:pt idx="3">
                  <c:v>2560197</c:v>
                </c:pt>
                <c:pt idx="4">
                  <c:v>2439036</c:v>
                </c:pt>
                <c:pt idx="5">
                  <c:v>2629934</c:v>
                </c:pt>
                <c:pt idx="6">
                  <c:v>3456641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3124442</c:v>
                </c:pt>
                <c:pt idx="1">
                  <c:v>3307618</c:v>
                </c:pt>
                <c:pt idx="2">
                  <c:v>2805250</c:v>
                </c:pt>
                <c:pt idx="3">
                  <c:v>2517652</c:v>
                </c:pt>
                <c:pt idx="4">
                  <c:v>2261207</c:v>
                </c:pt>
                <c:pt idx="5">
                  <c:v>2802052</c:v>
                </c:pt>
                <c:pt idx="6">
                  <c:v>3385366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1770828</c:v>
                </c:pt>
                <c:pt idx="1">
                  <c:v>1874770</c:v>
                </c:pt>
                <c:pt idx="2">
                  <c:v>1565360</c:v>
                </c:pt>
                <c:pt idx="3">
                  <c:v>1549578</c:v>
                </c:pt>
                <c:pt idx="4">
                  <c:v>1468470</c:v>
                </c:pt>
                <c:pt idx="5">
                  <c:v>1273660</c:v>
                </c:pt>
                <c:pt idx="6">
                  <c:v>1527956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1741151</c:v>
                </c:pt>
                <c:pt idx="1">
                  <c:v>1548063</c:v>
                </c:pt>
                <c:pt idx="2">
                  <c:v>1549153</c:v>
                </c:pt>
                <c:pt idx="3">
                  <c:v>1684688</c:v>
                </c:pt>
                <c:pt idx="4">
                  <c:v>1421957</c:v>
                </c:pt>
                <c:pt idx="5">
                  <c:v>1304116</c:v>
                </c:pt>
                <c:pt idx="6">
                  <c:v>1664865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="90" zoomScaleNormal="90" zoomScaleSheetLayoutView="90" workbookViewId="0">
      <selection activeCell="V25" sqref="V25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2" t="s">
        <v>36</v>
      </c>
      <c r="E4" s="52"/>
      <c r="F4" s="16"/>
      <c r="G4" s="52" t="s">
        <v>40</v>
      </c>
      <c r="H4" s="52"/>
      <c r="I4" s="16"/>
      <c r="J4" s="52" t="s">
        <v>41</v>
      </c>
      <c r="K4" s="52"/>
      <c r="L4" s="16"/>
      <c r="M4" s="52" t="s">
        <v>42</v>
      </c>
      <c r="N4" s="52"/>
      <c r="O4" s="16"/>
      <c r="P4" s="52" t="s">
        <v>44</v>
      </c>
      <c r="Q4" s="52"/>
      <c r="R4" s="16"/>
      <c r="S4" s="52" t="s">
        <v>45</v>
      </c>
      <c r="T4" s="52"/>
      <c r="U4" s="16"/>
      <c r="V4" s="52" t="s">
        <v>46</v>
      </c>
      <c r="W4" s="52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2975165</v>
      </c>
      <c r="E5" s="14">
        <f>B43</f>
        <v>3124442</v>
      </c>
      <c r="G5" s="15">
        <f>C44</f>
        <v>2739688</v>
      </c>
      <c r="H5" s="14">
        <f>B44</f>
        <v>3307618</v>
      </c>
      <c r="J5" s="15">
        <f>C45</f>
        <v>2538769</v>
      </c>
      <c r="K5" s="14">
        <f>B45</f>
        <v>2805250</v>
      </c>
      <c r="M5" s="15">
        <f>C46</f>
        <v>2560197</v>
      </c>
      <c r="N5" s="14">
        <f>B46</f>
        <v>2517652</v>
      </c>
      <c r="P5" s="15">
        <f>C47</f>
        <v>2439036</v>
      </c>
      <c r="Q5" s="14">
        <f>B47</f>
        <v>2261207</v>
      </c>
      <c r="S5" s="15">
        <f>C48</f>
        <v>2629934</v>
      </c>
      <c r="T5" s="14">
        <f>B48</f>
        <v>2802052</v>
      </c>
      <c r="V5" s="15">
        <f>C49</f>
        <v>3456641</v>
      </c>
      <c r="W5" s="14">
        <f>B49</f>
        <v>3385366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1770828</v>
      </c>
      <c r="E6" s="14">
        <f>B54</f>
        <v>1741151</v>
      </c>
      <c r="G6" s="15">
        <f>C55</f>
        <v>1874770</v>
      </c>
      <c r="H6" s="14">
        <f>B55</f>
        <v>1548063</v>
      </c>
      <c r="J6" s="15">
        <f>C56</f>
        <v>1565360</v>
      </c>
      <c r="K6" s="14">
        <f>B56</f>
        <v>1549153</v>
      </c>
      <c r="M6" s="15">
        <f>C57</f>
        <v>1549578</v>
      </c>
      <c r="N6" s="14">
        <f>B57</f>
        <v>1684688</v>
      </c>
      <c r="P6" s="15">
        <f>C58</f>
        <v>1468470</v>
      </c>
      <c r="Q6" s="14">
        <f>B58</f>
        <v>1421957</v>
      </c>
      <c r="S6" s="15">
        <f>C59</f>
        <v>1273660</v>
      </c>
      <c r="T6" s="14">
        <f>B59</f>
        <v>1304116</v>
      </c>
      <c r="V6" s="15">
        <f>C60</f>
        <v>1527956</v>
      </c>
      <c r="W6" s="14">
        <f>B60</f>
        <v>1664865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4745993</v>
      </c>
      <c r="E7" s="14">
        <f>SUM(E5:E6)</f>
        <v>4865593</v>
      </c>
      <c r="G7" s="15">
        <f>SUM(G5:G6)</f>
        <v>4614458</v>
      </c>
      <c r="H7" s="14">
        <f>SUM(H5:H6)</f>
        <v>4855681</v>
      </c>
      <c r="J7" s="15">
        <f>SUM(J5:J6)</f>
        <v>4104129</v>
      </c>
      <c r="K7" s="14">
        <f>SUM(K5:K6)</f>
        <v>4354403</v>
      </c>
      <c r="M7" s="15">
        <f>SUM(M5:M6)</f>
        <v>4109775</v>
      </c>
      <c r="N7" s="14">
        <f>SUM(N5:N6)</f>
        <v>4202340</v>
      </c>
      <c r="P7" s="15">
        <f>SUM(P5:P6)</f>
        <v>3907506</v>
      </c>
      <c r="Q7" s="14">
        <f>SUM(Q5:Q6)</f>
        <v>3683164</v>
      </c>
      <c r="S7" s="15">
        <f>SUM(S5:S6)</f>
        <v>3903594</v>
      </c>
      <c r="T7" s="14">
        <f>SUM(T5:T6)</f>
        <v>4106168</v>
      </c>
      <c r="V7" s="15">
        <f>SUM(V5:V6)</f>
        <v>4984597</v>
      </c>
      <c r="W7" s="14">
        <f>SUM(W5:W6)</f>
        <v>5050231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4" t="s">
        <v>34</v>
      </c>
      <c r="C8" s="55"/>
      <c r="D8" s="51">
        <f>E7/D7-1</f>
        <v>2.5200205731445546E-2</v>
      </c>
      <c r="E8" s="51"/>
      <c r="F8" s="19"/>
      <c r="G8" s="51">
        <f>H7/G7-1</f>
        <v>5.2275478506901507E-2</v>
      </c>
      <c r="H8" s="51"/>
      <c r="I8" s="19"/>
      <c r="J8" s="51">
        <f>K7/J7-1</f>
        <v>6.0981026668508687E-2</v>
      </c>
      <c r="K8" s="51"/>
      <c r="L8" s="19"/>
      <c r="M8" s="51">
        <f>N7/M7-1</f>
        <v>2.2523130828330018E-2</v>
      </c>
      <c r="N8" s="51"/>
      <c r="O8" s="19"/>
      <c r="P8" s="51">
        <f>Q7/P7-1</f>
        <v>-5.7413091624171519E-2</v>
      </c>
      <c r="Q8" s="51"/>
      <c r="R8" s="19"/>
      <c r="S8" s="51">
        <f>T7/S7-1</f>
        <v>5.1894228754322258E-2</v>
      </c>
      <c r="T8" s="51"/>
      <c r="U8" s="19"/>
      <c r="V8" s="51">
        <f>W7/V7-1</f>
        <v>1.3167363379627206E-2</v>
      </c>
      <c r="W8" s="51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-1.6758826944231697E-2</v>
      </c>
      <c r="H25" s="5">
        <f>H6/G6-1</f>
        <v>-0.17426510985347532</v>
      </c>
      <c r="K25" s="5">
        <f>K6/J6-1</f>
        <v>-1.0353528900700182E-2</v>
      </c>
      <c r="L25" s="5">
        <f t="shared" ref="L25:W25" si="0">L6/K6-1</f>
        <v>-1</v>
      </c>
      <c r="M25" s="5"/>
      <c r="N25" s="5">
        <f t="shared" si="0"/>
        <v>8.7191480519212217E-2</v>
      </c>
      <c r="O25" s="5">
        <f t="shared" si="0"/>
        <v>-1</v>
      </c>
      <c r="P25" s="5"/>
      <c r="Q25" s="5">
        <f t="shared" si="0"/>
        <v>-3.1674463897798377E-2</v>
      </c>
      <c r="R25" s="5">
        <f t="shared" si="0"/>
        <v>-1</v>
      </c>
      <c r="S25" s="5"/>
      <c r="T25" s="5">
        <f t="shared" si="0"/>
        <v>2.3912190066422756E-2</v>
      </c>
      <c r="U25" s="5">
        <f t="shared" si="0"/>
        <v>-1</v>
      </c>
      <c r="V25" s="5"/>
      <c r="W25" s="5">
        <f t="shared" si="0"/>
        <v>8.9602711072831909E-2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3" t="s">
        <v>8</v>
      </c>
      <c r="B29" s="53"/>
      <c r="C29" s="53"/>
      <c r="D29" s="53"/>
      <c r="E29" s="53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43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36</v>
      </c>
      <c r="B43" s="6">
        <f>'Consumption Input'!F17</f>
        <v>3124442</v>
      </c>
      <c r="C43" s="6">
        <f>'Consumption Input'!B17</f>
        <v>2975165</v>
      </c>
      <c r="D43" s="4">
        <f t="shared" ref="D43:D48" si="1">B43/C43</f>
        <v>1.0501743600775082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40</v>
      </c>
      <c r="B44" s="6">
        <f>'Consumption Input'!F18</f>
        <v>3307618</v>
      </c>
      <c r="C44" s="6">
        <f>'Consumption Input'!B18</f>
        <v>2739688</v>
      </c>
      <c r="D44" s="4">
        <f t="shared" si="1"/>
        <v>1.2072973272869028</v>
      </c>
      <c r="E44" s="4"/>
      <c r="F44" s="4"/>
      <c r="I44" s="4"/>
      <c r="L44" s="4"/>
      <c r="O44" s="4"/>
      <c r="R44" s="4"/>
      <c r="U44" s="4"/>
    </row>
    <row r="45" spans="1:21" x14ac:dyDescent="0.25">
      <c r="A45" s="49" t="s">
        <v>41</v>
      </c>
      <c r="B45" s="6">
        <f>'Consumption Input'!F19</f>
        <v>2805250</v>
      </c>
      <c r="C45" s="6">
        <f>'Consumption Input'!B19</f>
        <v>2538769</v>
      </c>
      <c r="D45" s="4">
        <f t="shared" si="1"/>
        <v>1.1049646501907027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47</v>
      </c>
      <c r="B46" s="6">
        <f>'Consumption Input'!F20</f>
        <v>2517652</v>
      </c>
      <c r="C46" s="6">
        <f>'Consumption Input'!B20</f>
        <v>2560197</v>
      </c>
      <c r="D46" s="4">
        <f t="shared" si="1"/>
        <v>0.98338213817139852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44</v>
      </c>
      <c r="B47" s="6">
        <f>'Consumption Input'!F21</f>
        <v>2261207</v>
      </c>
      <c r="C47" s="6">
        <f>'Consumption Input'!B21</f>
        <v>2439036</v>
      </c>
      <c r="D47" s="4">
        <f t="shared" si="1"/>
        <v>0.9270904570494245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45</v>
      </c>
      <c r="B48" s="6">
        <f>'Consumption Input'!F22</f>
        <v>2802052</v>
      </c>
      <c r="C48" s="6">
        <f>'Consumption Input'!B22</f>
        <v>2629934</v>
      </c>
      <c r="D48" s="4">
        <f t="shared" si="1"/>
        <v>1.0654457488286779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46</v>
      </c>
      <c r="B49" s="6">
        <f>'Consumption Input'!F23</f>
        <v>3385366</v>
      </c>
      <c r="C49" s="6">
        <f>'Consumption Input'!B23</f>
        <v>3456641</v>
      </c>
      <c r="D49" s="4">
        <f>B49/C49</f>
        <v>0.97938027119391335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36</v>
      </c>
      <c r="B54" s="6">
        <f>'Consumption Input'!G17</f>
        <v>1741151</v>
      </c>
      <c r="C54" s="6">
        <f>'Consumption Input'!C17</f>
        <v>1770828</v>
      </c>
      <c r="D54" s="4">
        <f>B54/C54</f>
        <v>0.9832411730557683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40</v>
      </c>
      <c r="B55" s="6">
        <f>'Consumption Input'!G18</f>
        <v>1548063</v>
      </c>
      <c r="C55" s="6">
        <f>'Consumption Input'!C18</f>
        <v>1874770</v>
      </c>
      <c r="D55" s="4">
        <f t="shared" ref="D55:D60" si="2">B55/C55</f>
        <v>0.82573489014652468</v>
      </c>
      <c r="E55" s="4"/>
      <c r="F55" s="4"/>
      <c r="I55" s="4"/>
      <c r="L55" s="4"/>
      <c r="O55" s="4"/>
      <c r="R55" s="4"/>
      <c r="U55" s="4"/>
    </row>
    <row r="56" spans="1:21" x14ac:dyDescent="0.25">
      <c r="A56" s="49" t="s">
        <v>41</v>
      </c>
      <c r="B56" s="6">
        <f>'Consumption Input'!G19</f>
        <v>1549153</v>
      </c>
      <c r="C56" s="6">
        <f>'Consumption Input'!C19</f>
        <v>1565360</v>
      </c>
      <c r="D56" s="4">
        <f t="shared" si="2"/>
        <v>0.98964647109929982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42</v>
      </c>
      <c r="B57" s="6">
        <f>'Consumption Input'!G20</f>
        <v>1684688</v>
      </c>
      <c r="C57" s="6">
        <f>'Consumption Input'!C20</f>
        <v>1549578</v>
      </c>
      <c r="D57" s="4">
        <f t="shared" si="2"/>
        <v>1.0871914805192122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44</v>
      </c>
      <c r="B58" s="6">
        <f>'Consumption Input'!G21</f>
        <v>1421957</v>
      </c>
      <c r="C58" s="6">
        <f>'Consumption Input'!C21</f>
        <v>1468470</v>
      </c>
      <c r="D58" s="4">
        <f t="shared" si="2"/>
        <v>0.96832553610220162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45</v>
      </c>
      <c r="B59" s="6">
        <f>'Consumption Input'!G22</f>
        <v>1304116</v>
      </c>
      <c r="C59" s="6">
        <f>'Consumption Input'!C22</f>
        <v>1273660</v>
      </c>
      <c r="D59" s="4">
        <f>B59/C59</f>
        <v>1.0239121900664228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46</v>
      </c>
      <c r="B60" s="6">
        <f>'Consumption Input'!G23</f>
        <v>1664865</v>
      </c>
      <c r="C60" s="6">
        <f>'Consumption Input'!C23</f>
        <v>1527956</v>
      </c>
      <c r="D60" s="4">
        <f t="shared" si="2"/>
        <v>1.0896027110728319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29:E29"/>
    <mergeCell ref="V8:W8"/>
    <mergeCell ref="D8:E8"/>
    <mergeCell ref="G8:H8"/>
    <mergeCell ref="J8:K8"/>
    <mergeCell ref="M8:N8"/>
    <mergeCell ref="B8:C8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C30" sqref="C30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7</v>
      </c>
      <c r="B1" s="60"/>
      <c r="C1" s="60"/>
      <c r="D1" s="60"/>
      <c r="E1" s="60"/>
      <c r="F1" s="60"/>
      <c r="G1" s="60"/>
      <c r="H1" s="6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1" t="s">
        <v>29</v>
      </c>
      <c r="D5" s="61"/>
      <c r="E5" s="61"/>
      <c r="F5" s="61"/>
      <c r="G5" s="61"/>
      <c r="H5" s="61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1"/>
      <c r="D6" s="61"/>
      <c r="E6" s="61"/>
      <c r="F6" s="61"/>
      <c r="G6" s="61"/>
      <c r="H6" s="6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3" t="s">
        <v>29</v>
      </c>
      <c r="D8" s="63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3" t="s">
        <v>26</v>
      </c>
      <c r="D9" s="63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8"/>
      <c r="C11" s="58"/>
      <c r="D11" s="58"/>
      <c r="E11" s="58"/>
      <c r="F11" s="58"/>
      <c r="G11" s="58"/>
      <c r="H11" s="58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6" t="s">
        <v>28</v>
      </c>
      <c r="C14" s="56"/>
      <c r="D14" s="56"/>
      <c r="E14" s="56"/>
      <c r="F14" s="56"/>
      <c r="G14" s="56"/>
      <c r="H14" s="5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4" t="s">
        <v>39</v>
      </c>
      <c r="C15" s="64"/>
      <c r="D15" s="64"/>
      <c r="E15" s="32"/>
      <c r="F15" s="64" t="s">
        <v>38</v>
      </c>
      <c r="G15" s="64"/>
      <c r="H15" s="64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36</v>
      </c>
      <c r="B17" s="20">
        <v>2975165</v>
      </c>
      <c r="C17" s="20">
        <f>302728+1468100</f>
        <v>1770828</v>
      </c>
      <c r="D17" s="20"/>
      <c r="E17" s="21"/>
      <c r="F17" s="20">
        <v>3124442</v>
      </c>
      <c r="G17" s="20">
        <f>295635+1445516</f>
        <v>1741151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37</v>
      </c>
      <c r="B18" s="20">
        <v>2739688</v>
      </c>
      <c r="C18" s="20">
        <f>341346+1533424</f>
        <v>1874770</v>
      </c>
      <c r="D18" s="20"/>
      <c r="E18" s="21"/>
      <c r="F18" s="20">
        <v>3307618</v>
      </c>
      <c r="G18" s="20">
        <f>275251+1272812</f>
        <v>1548063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41</v>
      </c>
      <c r="B19" s="20">
        <v>2538769</v>
      </c>
      <c r="C19" s="20">
        <f>264852+1300508</f>
        <v>1565360</v>
      </c>
      <c r="D19" s="20"/>
      <c r="E19" s="21"/>
      <c r="F19" s="20">
        <v>2805250</v>
      </c>
      <c r="G19" s="20">
        <f>275782+1273371</f>
        <v>1549153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42</v>
      </c>
      <c r="B20" s="20">
        <v>2560197</v>
      </c>
      <c r="C20" s="20">
        <v>1549578</v>
      </c>
      <c r="D20" s="20"/>
      <c r="E20" s="21"/>
      <c r="F20" s="20">
        <v>2517652</v>
      </c>
      <c r="G20" s="20">
        <v>1684688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44</v>
      </c>
      <c r="B21" s="20">
        <v>2439036</v>
      </c>
      <c r="C21" s="20">
        <f>235383+1233087</f>
        <v>1468470</v>
      </c>
      <c r="D21" s="20"/>
      <c r="E21" s="21"/>
      <c r="F21" s="20">
        <f>2261207</f>
        <v>2261207</v>
      </c>
      <c r="G21" s="20">
        <f>223769+1198188</f>
        <v>1421957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45</v>
      </c>
      <c r="B22" s="20">
        <v>2629934</v>
      </c>
      <c r="C22" s="20">
        <f>205842+1067818</f>
        <v>1273660</v>
      </c>
      <c r="D22" s="20"/>
      <c r="E22" s="21"/>
      <c r="F22" s="20">
        <v>2802052</v>
      </c>
      <c r="G22" s="20">
        <f>207131+1096985</f>
        <v>1304116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46</v>
      </c>
      <c r="B23" s="20">
        <v>3456641</v>
      </c>
      <c r="C23" s="20">
        <f>252643+1275313</f>
        <v>1527956</v>
      </c>
      <c r="D23" s="20"/>
      <c r="E23" s="21"/>
      <c r="F23" s="20">
        <v>3385366</v>
      </c>
      <c r="G23" s="20">
        <f>260232+1404633</f>
        <v>1664865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7"/>
      <c r="C25" s="57"/>
      <c r="D25" s="57"/>
      <c r="E25" s="57"/>
      <c r="F25" s="57"/>
      <c r="G25" s="57"/>
      <c r="H25" s="5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2"/>
      <c r="C27" s="62"/>
      <c r="D27" s="62"/>
      <c r="E27" s="62"/>
      <c r="F27" s="62"/>
      <c r="G27" s="62"/>
      <c r="H27" s="6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6"/>
      <c r="C28" s="56"/>
      <c r="D28" s="56"/>
      <c r="E28" s="56"/>
      <c r="F28" s="56"/>
      <c r="G28" s="56"/>
      <c r="H28" s="5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zoomScaleNormal="100" workbookViewId="0">
      <selection activeCell="N43" sqref="N43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44398</v>
      </c>
      <c r="E9" s="25">
        <v>299456.88</v>
      </c>
      <c r="G9" s="25">
        <v>27994.34</v>
      </c>
      <c r="I9" s="25">
        <v>3840.65</v>
      </c>
      <c r="K9" s="25">
        <v>25163.65</v>
      </c>
      <c r="M9" s="25">
        <f>SUM(E9:K9)</f>
        <v>356455.52000000008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44368</v>
      </c>
      <c r="E13" s="25">
        <v>253868.14</v>
      </c>
      <c r="G13" s="25">
        <v>23729.14</v>
      </c>
      <c r="I13" s="25">
        <v>5707.89</v>
      </c>
      <c r="K13" s="25">
        <v>27908.11</v>
      </c>
      <c r="M13" s="25">
        <f>SUM(E13:K13)</f>
        <v>311213.28000000003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44032</v>
      </c>
      <c r="E17" s="25">
        <v>343211.21</v>
      </c>
      <c r="G17" s="25">
        <v>35363.17</v>
      </c>
      <c r="I17" s="25">
        <v>18082.28</v>
      </c>
      <c r="K17" s="25">
        <v>49750.25</v>
      </c>
      <c r="M17" s="25">
        <f>SUM(E17:K17)</f>
        <v>446406.91000000003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44002</v>
      </c>
      <c r="E21" s="25">
        <v>293324</v>
      </c>
      <c r="G21" s="25">
        <v>52574</v>
      </c>
      <c r="I21" s="25">
        <v>21063</v>
      </c>
      <c r="K21" s="25">
        <v>57592</v>
      </c>
      <c r="M21" s="25">
        <f>SUM(E21:K21)</f>
        <v>424553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44398</v>
      </c>
      <c r="D30" s="39"/>
      <c r="E30" s="20">
        <v>656</v>
      </c>
      <c r="F30" s="39"/>
      <c r="G30" s="25">
        <v>168659.21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5" t="s">
        <v>35</v>
      </c>
      <c r="J31" s="65"/>
      <c r="K31" s="65"/>
      <c r="L31" s="65"/>
      <c r="M31" s="65"/>
      <c r="N31" s="65"/>
      <c r="O31" s="65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44368</v>
      </c>
      <c r="D34" s="39"/>
      <c r="E34" s="20">
        <v>553</v>
      </c>
      <c r="F34" s="39"/>
      <c r="G34" s="25">
        <v>123139.37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44032</v>
      </c>
      <c r="D38" s="24"/>
      <c r="E38" s="20">
        <v>458</v>
      </c>
      <c r="F38" s="24"/>
      <c r="G38" s="25">
        <v>174941.84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44002</v>
      </c>
      <c r="D42" s="24"/>
      <c r="E42" s="20">
        <v>623</v>
      </c>
      <c r="F42" s="24"/>
      <c r="G42" s="25">
        <v>197144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44398</v>
      </c>
      <c r="D51" s="24"/>
      <c r="E51" s="25">
        <v>706811.63</v>
      </c>
      <c r="F51" s="24"/>
      <c r="G51" s="47">
        <v>44368</v>
      </c>
      <c r="H51" s="24"/>
      <c r="I51" s="25">
        <v>670047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44032</v>
      </c>
      <c r="D56" s="24"/>
      <c r="E56" s="25">
        <v>714230.51</v>
      </c>
      <c r="F56" s="24"/>
      <c r="G56" s="47">
        <v>44002</v>
      </c>
      <c r="H56" s="24"/>
      <c r="I56" s="25">
        <v>610629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 t="s">
        <v>23</v>
      </c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2021-08-24T14:04:01Z</cp:lastPrinted>
  <dcterms:created xsi:type="dcterms:W3CDTF">2020-04-08T14:34:01Z</dcterms:created>
  <dcterms:modified xsi:type="dcterms:W3CDTF">2021-08-24T14:05:54Z</dcterms:modified>
</cp:coreProperties>
</file>